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<sst xmlns="http://schemas.openxmlformats.org/spreadsheetml/2006/main" count="47" uniqueCount="46">
  <si>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СМЕТА</t>
  </si>
  <si>
    <t>затрат на обслуживание поселка «Светлый»</t>
  </si>
  <si>
    <t>Статьи затрат</t>
  </si>
  <si>
    <t>ед. изм.</t>
  </si>
  <si>
    <t>Кол-во</t>
  </si>
  <si>
    <t>руб.</t>
  </si>
  <si>
    <t>месяц</t>
  </si>
  <si>
    <t>в год</t>
  </si>
  <si>
    <t>Количество договоров</t>
  </si>
  <si>
    <t>1.</t>
  </si>
  <si>
    <t>Затраты на обслуживание поселка</t>
  </si>
  <si>
    <t>1.1</t>
  </si>
  <si>
    <t>КПП</t>
  </si>
  <si>
    <t>1.2</t>
  </si>
  <si>
    <t>Вывоз мусора</t>
  </si>
  <si>
    <t>1.3</t>
  </si>
  <si>
    <t>Механизированная уборка Зил (1 час -1000 руб., Уборка 4 раза в месяц по 8 часов, 7 месяцев</t>
  </si>
  <si>
    <t>1.4</t>
  </si>
  <si>
    <t>Полив деревьев, мытье мусорных баков Зил (1 час -1000 руб., Полив 4 раза в месяц по 8 часов, 6 месяцев</t>
  </si>
  <si>
    <t>1.5</t>
  </si>
  <si>
    <t>Обслуживание шлагбаума</t>
  </si>
  <si>
    <t>1.6</t>
  </si>
  <si>
    <t>Обработка против клеща</t>
  </si>
  <si>
    <t>1.7</t>
  </si>
  <si>
    <t>Уборка дорог от  снега (5 месяцев)</t>
  </si>
  <si>
    <t>Грейдер 1 час -2000 руб. 3 раза в месяц по 8 часов</t>
  </si>
  <si>
    <t>Фронтальный погрузчик 1 час — 1250 руб. 2 раза в месяц по 8 часов</t>
  </si>
  <si>
    <t>БОБКЭТ 1 час — 900 руб. 3 раза в месяц по 8 часов</t>
  </si>
  <si>
    <t>1.8</t>
  </si>
  <si>
    <t>Содержание мотокос и снегоуборочной техники</t>
  </si>
  <si>
    <t>1.9</t>
  </si>
  <si>
    <t>Озеленение территории</t>
  </si>
  <si>
    <t>Управление имущественным комплексом (з/п АУП, начисления на з/п,аренда офиса, ГСМ, обслуживание бух.программ, обсл. оргтехники и пр.)</t>
  </si>
  <si>
    <t>1.10</t>
  </si>
  <si>
    <t>Затраты на оплату труда обслуживающего персонала</t>
  </si>
  <si>
    <t>дворник</t>
  </si>
  <si>
    <t>шт. ед</t>
  </si>
  <si>
    <t>техник</t>
  </si>
  <si>
    <t>Итого ФОТ обсл. Персонала</t>
  </si>
  <si>
    <t>Затраты на отпуск</t>
  </si>
  <si>
    <t>Отчисления на соц. Нужды</t>
  </si>
  <si>
    <t>Всего затрат на обсл. Персонал</t>
  </si>
  <si>
    <t xml:space="preserve">ИТОГО </t>
  </si>
  <si>
    <t>Рентабельность 20%</t>
  </si>
  <si>
    <t>Всего</t>
  </si>
  <si>
    <t>Ежемесячный платеж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</si>
</sst>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DD/MM/YY"/>
    <numFmt numFmtId="168" formatCode="#,000.00"/>
  </numFmts>
  <fonts count="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8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9" zoomScaleNormal="79" workbookViewId="0" topLeftCell="A9">
      <selection activeCell="H6" sqref="H6"/>
    </sheetView>
  </sheetViews>
  <sheetFormatPr defaultColWidth="11.421875" defaultRowHeight="12.75"/>
  <cols>
    <col min="1" max="1" width="5.7109375" style="0" customWidth="1"/>
    <col min="2" max="2" width="37.28125" style="0" customWidth="1"/>
    <col min="3" max="3" width="7.28125" style="0" customWidth="1"/>
    <col min="4" max="4" width="6.8515625" style="0" customWidth="1"/>
    <col min="5" max="5" width="7.57421875" style="0" customWidth="1"/>
    <col min="6" max="6" width="12.28125" style="0" customWidth="1"/>
    <col min="7" max="7" width="15.421875" style="0" customWidth="1"/>
    <col min="8" max="8" width="14.140625" style="0" customWidth="1"/>
    <col min="9" max="16384" width="11.28125" style="0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2"/>
    </row>
    <row r="2" spans="1:8" ht="17.25">
      <c r="A2" s="1" t="s">
        <v>1</v>
      </c>
      <c r="B2" s="1"/>
      <c r="C2" s="1"/>
      <c r="D2" s="1"/>
      <c r="E2" s="1"/>
      <c r="F2" s="1"/>
      <c r="G2" s="1"/>
      <c r="H2" s="2"/>
    </row>
    <row r="3" spans="1:8" ht="29.25" customHeight="1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/>
    </row>
    <row r="4" spans="1:8" ht="15">
      <c r="A4" s="4"/>
      <c r="B4" s="4" t="s">
        <v>8</v>
      </c>
      <c r="C4" s="5"/>
      <c r="D4" s="5">
        <v>326</v>
      </c>
      <c r="E4" s="5"/>
      <c r="F4" s="5"/>
      <c r="G4" s="6"/>
      <c r="H4" s="2"/>
    </row>
    <row r="5" spans="1:8" ht="15">
      <c r="A5" s="4"/>
      <c r="B5" s="4"/>
      <c r="C5" s="5"/>
      <c r="D5" s="5"/>
      <c r="E5" s="7"/>
      <c r="F5" s="5"/>
      <c r="G5" s="6"/>
      <c r="H5" s="2"/>
    </row>
    <row r="6" spans="1:8" ht="15">
      <c r="A6" s="4" t="s">
        <v>9</v>
      </c>
      <c r="B6" s="4" t="s">
        <v>10</v>
      </c>
      <c r="C6" s="8"/>
      <c r="D6" s="8"/>
      <c r="E6" s="9"/>
      <c r="F6" s="8"/>
      <c r="G6" s="9"/>
      <c r="H6" s="2"/>
    </row>
    <row r="7" spans="1:8" ht="15">
      <c r="A7" s="10" t="s">
        <v>11</v>
      </c>
      <c r="B7" s="4" t="s">
        <v>12</v>
      </c>
      <c r="C7" s="8"/>
      <c r="D7" s="8"/>
      <c r="E7" s="9"/>
      <c r="F7" s="11">
        <v>65800</v>
      </c>
      <c r="G7" s="11">
        <f aca="true" t="shared" si="0" ref="G7:G8">F7*12</f>
        <v>789600</v>
      </c>
      <c r="H7" s="12"/>
    </row>
    <row r="8" spans="1:8" ht="15">
      <c r="A8" s="4" t="s">
        <v>13</v>
      </c>
      <c r="B8" s="4" t="s">
        <v>14</v>
      </c>
      <c r="C8" s="8"/>
      <c r="D8" s="8"/>
      <c r="E8" s="9"/>
      <c r="F8" s="11">
        <v>40000</v>
      </c>
      <c r="G8" s="11">
        <f t="shared" si="0"/>
        <v>480000</v>
      </c>
      <c r="H8" s="12"/>
    </row>
    <row r="9" spans="1:8" ht="43.5">
      <c r="A9" s="10" t="s">
        <v>15</v>
      </c>
      <c r="B9" s="4" t="s">
        <v>16</v>
      </c>
      <c r="C9" s="8"/>
      <c r="D9" s="8"/>
      <c r="E9" s="9"/>
      <c r="F9" s="11">
        <v>32000</v>
      </c>
      <c r="G9" s="11">
        <f>F9*7</f>
        <v>224000</v>
      </c>
      <c r="H9" s="12"/>
    </row>
    <row r="10" spans="1:8" ht="43.5">
      <c r="A10" s="4" t="s">
        <v>17</v>
      </c>
      <c r="B10" s="4" t="s">
        <v>18</v>
      </c>
      <c r="C10" s="8"/>
      <c r="D10" s="8"/>
      <c r="E10" s="9"/>
      <c r="F10" s="11">
        <v>32000</v>
      </c>
      <c r="G10" s="11">
        <f>F10*6</f>
        <v>192000</v>
      </c>
      <c r="H10" s="12"/>
    </row>
    <row r="11" spans="1:8" ht="15">
      <c r="A11" s="4" t="s">
        <v>19</v>
      </c>
      <c r="B11" s="4" t="s">
        <v>20</v>
      </c>
      <c r="C11" s="8"/>
      <c r="D11" s="8"/>
      <c r="E11" s="9"/>
      <c r="F11" s="11">
        <v>2400</v>
      </c>
      <c r="G11" s="11">
        <f>F11*12</f>
        <v>28800</v>
      </c>
      <c r="H11" s="12"/>
    </row>
    <row r="12" spans="1:8" ht="15">
      <c r="A12" s="4" t="s">
        <v>21</v>
      </c>
      <c r="B12" s="4" t="s">
        <v>22</v>
      </c>
      <c r="C12" s="8"/>
      <c r="D12" s="8"/>
      <c r="E12" s="9"/>
      <c r="F12" s="11">
        <f>G12/12</f>
        <v>822.916666666667</v>
      </c>
      <c r="G12" s="11">
        <v>9875</v>
      </c>
      <c r="H12" s="12"/>
    </row>
    <row r="13" spans="1:8" ht="15">
      <c r="A13" s="4" t="s">
        <v>23</v>
      </c>
      <c r="B13" s="4" t="s">
        <v>24</v>
      </c>
      <c r="C13" s="8"/>
      <c r="D13" s="8"/>
      <c r="E13" s="9"/>
      <c r="F13" s="11">
        <f>F14+F15+F16</f>
        <v>89600</v>
      </c>
      <c r="G13" s="11">
        <f>G14+G15+G16</f>
        <v>448000</v>
      </c>
      <c r="H13" s="12"/>
    </row>
    <row r="14" spans="1:8" ht="29.25">
      <c r="A14" s="4"/>
      <c r="B14" s="4" t="s">
        <v>25</v>
      </c>
      <c r="C14" s="8"/>
      <c r="D14" s="8"/>
      <c r="E14" s="9"/>
      <c r="F14" s="9">
        <v>48000</v>
      </c>
      <c r="G14" s="9">
        <f aca="true" t="shared" si="1" ref="G14:G16">F14*5</f>
        <v>240000</v>
      </c>
      <c r="H14" s="12"/>
    </row>
    <row r="15" spans="1:8" ht="29.25">
      <c r="A15" s="4"/>
      <c r="B15" s="4" t="s">
        <v>26</v>
      </c>
      <c r="C15" s="8"/>
      <c r="D15" s="8"/>
      <c r="E15" s="9"/>
      <c r="F15" s="9">
        <v>20000</v>
      </c>
      <c r="G15" s="9">
        <f t="shared" si="1"/>
        <v>100000</v>
      </c>
      <c r="H15" s="12"/>
    </row>
    <row r="16" spans="1:8" ht="29.25">
      <c r="A16" s="4"/>
      <c r="B16" s="4" t="s">
        <v>27</v>
      </c>
      <c r="C16" s="8"/>
      <c r="D16" s="8"/>
      <c r="E16" s="9"/>
      <c r="F16" s="9">
        <v>21600</v>
      </c>
      <c r="G16" s="9">
        <f t="shared" si="1"/>
        <v>108000</v>
      </c>
      <c r="H16" s="12"/>
    </row>
    <row r="17" spans="1:8" ht="29.25">
      <c r="A17" s="10" t="s">
        <v>28</v>
      </c>
      <c r="B17" s="4" t="s">
        <v>29</v>
      </c>
      <c r="C17" s="8"/>
      <c r="D17" s="8"/>
      <c r="E17" s="9"/>
      <c r="F17" s="11">
        <f aca="true" t="shared" si="2" ref="F17:F18">G17/12</f>
        <v>446.825</v>
      </c>
      <c r="G17" s="11">
        <v>5361.9</v>
      </c>
      <c r="H17" s="12"/>
    </row>
    <row r="18" spans="1:8" ht="15">
      <c r="A18" s="10" t="s">
        <v>30</v>
      </c>
      <c r="B18" s="4" t="s">
        <v>31</v>
      </c>
      <c r="C18" s="8"/>
      <c r="D18" s="8"/>
      <c r="E18" s="9"/>
      <c r="F18" s="11">
        <f t="shared" si="2"/>
        <v>886.166666666667</v>
      </c>
      <c r="G18" s="11">
        <v>10634</v>
      </c>
      <c r="H18" s="12"/>
    </row>
    <row r="19" spans="1:8" ht="77.25" customHeight="1">
      <c r="A19" s="4" t="s">
        <v>30</v>
      </c>
      <c r="B19" s="4" t="s">
        <v>32</v>
      </c>
      <c r="C19" s="8"/>
      <c r="D19" s="8"/>
      <c r="E19" s="9"/>
      <c r="F19" s="11">
        <v>36914.83</v>
      </c>
      <c r="G19" s="11">
        <f>F19*12</f>
        <v>442977.96</v>
      </c>
      <c r="H19" s="12"/>
    </row>
    <row r="20" spans="1:8" ht="29.25">
      <c r="A20" s="4" t="s">
        <v>33</v>
      </c>
      <c r="B20" s="4" t="s">
        <v>34</v>
      </c>
      <c r="C20" s="8"/>
      <c r="D20" s="8"/>
      <c r="E20" s="9"/>
      <c r="F20" s="9"/>
      <c r="G20" s="9"/>
      <c r="H20" s="12"/>
    </row>
    <row r="21" spans="1:8" ht="15">
      <c r="A21" s="13"/>
      <c r="B21" s="14" t="s">
        <v>35</v>
      </c>
      <c r="C21" s="8" t="s">
        <v>36</v>
      </c>
      <c r="D21" s="8">
        <v>2</v>
      </c>
      <c r="E21" s="15">
        <v>11500</v>
      </c>
      <c r="F21" s="9">
        <f aca="true" t="shared" si="3" ref="F21:F22">D21*E21</f>
        <v>23000</v>
      </c>
      <c r="G21" s="9">
        <f aca="true" t="shared" si="4" ref="G21:G26">F21*12</f>
        <v>276000</v>
      </c>
      <c r="H21" s="12"/>
    </row>
    <row r="22" spans="1:8" ht="15">
      <c r="A22" s="13"/>
      <c r="B22" s="14" t="s">
        <v>37</v>
      </c>
      <c r="C22" s="8"/>
      <c r="D22" s="8">
        <v>1</v>
      </c>
      <c r="E22" s="15">
        <v>15000</v>
      </c>
      <c r="F22" s="9">
        <f t="shared" si="3"/>
        <v>15000</v>
      </c>
      <c r="G22" s="9">
        <f t="shared" si="4"/>
        <v>180000</v>
      </c>
      <c r="H22" s="12"/>
    </row>
    <row r="23" spans="1:8" ht="15">
      <c r="A23" s="13"/>
      <c r="B23" s="14" t="s">
        <v>38</v>
      </c>
      <c r="C23" s="8"/>
      <c r="D23" s="8"/>
      <c r="E23" s="15"/>
      <c r="F23" s="9">
        <f>SUM(F21:F22)</f>
        <v>38000</v>
      </c>
      <c r="G23" s="9">
        <f t="shared" si="4"/>
        <v>456000</v>
      </c>
      <c r="H23" s="12"/>
    </row>
    <row r="24" spans="1:8" ht="15">
      <c r="A24" s="13"/>
      <c r="B24" s="14" t="s">
        <v>39</v>
      </c>
      <c r="C24" s="8"/>
      <c r="D24" s="8"/>
      <c r="E24" s="15"/>
      <c r="F24" s="9">
        <f>(F23/29.4)*2.33</f>
        <v>3011.56462585034</v>
      </c>
      <c r="G24" s="9">
        <f t="shared" si="4"/>
        <v>36138.7755102041</v>
      </c>
      <c r="H24" s="12"/>
    </row>
    <row r="25" spans="1:8" ht="15">
      <c r="A25" s="13"/>
      <c r="B25" s="14" t="s">
        <v>40</v>
      </c>
      <c r="C25" s="8"/>
      <c r="D25" s="8"/>
      <c r="E25" s="15"/>
      <c r="F25" s="9">
        <f>F23*0.302</f>
        <v>11476</v>
      </c>
      <c r="G25" s="9">
        <f t="shared" si="4"/>
        <v>137712</v>
      </c>
      <c r="H25" s="12"/>
    </row>
    <row r="26" spans="1:8" ht="15">
      <c r="A26" s="13"/>
      <c r="B26" s="14" t="s">
        <v>41</v>
      </c>
      <c r="C26" s="8"/>
      <c r="D26" s="8"/>
      <c r="E26" s="15"/>
      <c r="F26" s="11">
        <f>F23+F24+F25</f>
        <v>52487.5646258503</v>
      </c>
      <c r="G26" s="11">
        <f t="shared" si="4"/>
        <v>629850.775510204</v>
      </c>
      <c r="H26" s="12"/>
    </row>
    <row r="27" spans="1:8" ht="15">
      <c r="A27" s="13"/>
      <c r="B27" s="14" t="s">
        <v>42</v>
      </c>
      <c r="C27" s="13"/>
      <c r="D27" s="13"/>
      <c r="E27" s="16"/>
      <c r="F27" s="17">
        <f>F26+F19+F18+F17+F13+F11+F12+F10+F9+F8+F7</f>
        <v>353358.302959184</v>
      </c>
      <c r="G27" s="17">
        <f>G26+G19+G18+G17+G13+G11+G12+G10+G9+G8+G7</f>
        <v>3261099.6355102</v>
      </c>
      <c r="H27" s="12"/>
    </row>
    <row r="28" spans="1:8" ht="15">
      <c r="A28" s="13"/>
      <c r="B28" s="14" t="s">
        <v>43</v>
      </c>
      <c r="C28" s="13"/>
      <c r="D28" s="13"/>
      <c r="E28" s="16"/>
      <c r="F28" s="11"/>
      <c r="G28" s="11">
        <f>G27*0.2</f>
        <v>652219.927102041</v>
      </c>
      <c r="H28" s="12"/>
    </row>
    <row r="29" spans="1:8" ht="15">
      <c r="A29" s="13"/>
      <c r="B29" s="4" t="s">
        <v>44</v>
      </c>
      <c r="C29" s="13"/>
      <c r="D29" s="13"/>
      <c r="E29" s="13"/>
      <c r="F29" s="11"/>
      <c r="G29" s="11">
        <f>G27+G28</f>
        <v>3913319.56261224</v>
      </c>
      <c r="H29" s="12"/>
    </row>
    <row r="30" spans="1:8" ht="15">
      <c r="A30" s="13"/>
      <c r="B30" s="4" t="s">
        <v>45</v>
      </c>
      <c r="C30" s="13"/>
      <c r="D30" s="13"/>
      <c r="E30" s="13"/>
      <c r="F30" s="11"/>
      <c r="G30" s="11">
        <f>(G29/D4)/12</f>
        <v>1000.3373115062</v>
      </c>
      <c r="H30" s="12"/>
    </row>
    <row r="31" ht="15"/>
    <row r="32" ht="15"/>
  </sheetData>
  <sheetProtection selectLockedCells="1" selectUnlockedCells="1"/>
  <mergeCells count="2">
    <mergeCell ref="A1:G1"/>
    <mergeCell ref="A2:G2"/>
  </mergeCells>
  <printOptions/>
  <pageMargins left="0.5430555555555555" right="0.38472222222222224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2017-03-09T07:05:37Z</cp:lastPrinted>
  <dcterms:created xsi:type="dcterms:W3CDTF">2016-08-23T08:57:37Z</dcterms:created>
  <dcterms:modified xsi:type="dcterms:W3CDTF">2017-04-18T03:31:05Z</dcterms:modified>
  <cp:category/>
  <cp:version/>
  <cp:contentType/>
  <cp:contentStatus/>
  <cp:revision>8</cp:revision>
</cp:coreProperties>
</file>